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F19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5" i="10"/>
  <c r="D66" i="8" l="1"/>
  <c r="D69" i="8" s="1"/>
  <c r="D58" i="8"/>
  <c r="D21" i="8" l="1"/>
  <c r="D24" i="8" l="1"/>
  <c r="D75" i="8" l="1"/>
  <c r="D76" i="8"/>
  <c r="D25" i="8"/>
  <c r="D22" i="8"/>
  <c r="D31" i="8" l="1"/>
  <c r="D32" i="8" s="1"/>
  <c r="D61" i="8" s="1"/>
  <c r="F20" i="10" l="1"/>
  <c r="F21" i="10"/>
  <c r="F22" i="10"/>
  <c r="F23" i="10"/>
  <c r="F24" i="10"/>
  <c r="D33" i="8" l="1"/>
  <c r="E69" i="8" l="1"/>
  <c r="D39" i="8" l="1"/>
  <c r="D40" i="8" s="1"/>
  <c r="C2" i="10"/>
  <c r="H26" i="5" l="1"/>
  <c r="F26" i="5" l="1"/>
  <c r="F23" i="5" l="1"/>
  <c r="F20" i="5"/>
  <c r="E4" i="5" l="1"/>
  <c r="F27" i="5"/>
  <c r="C21" i="5"/>
  <c r="C27" i="5"/>
  <c r="C23" i="5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59" i="10" l="1"/>
  <c r="F60" i="10" s="1"/>
  <c r="C24" i="5"/>
  <c r="C28" i="5" s="1"/>
  <c r="J11" i="5" s="1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J23" i="5" l="1"/>
  <c r="I23" i="5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H55" i="8" l="1"/>
  <c r="H56" i="8" s="1"/>
  <c r="M12" i="5" s="1"/>
  <c r="E50" i="8"/>
  <c r="K20" i="5"/>
  <c r="E21" i="5"/>
  <c r="E28" i="5" s="1"/>
  <c r="J21" i="5"/>
  <c r="J28" i="5" s="1"/>
  <c r="D57" i="8"/>
  <c r="D70" i="8" s="1"/>
  <c r="E24" i="4" l="1"/>
  <c r="E57" i="8"/>
  <c r="E70" i="8"/>
  <c r="E23" i="4"/>
  <c r="G23" i="4" s="1"/>
  <c r="K21" i="5"/>
  <c r="I21" i="5"/>
  <c r="I28" i="5" s="1"/>
  <c r="E21" i="4" l="1"/>
  <c r="D72" i="8"/>
  <c r="E72" i="8" s="1"/>
  <c r="I71" i="8" s="1"/>
  <c r="H46" i="8"/>
  <c r="I46" i="8" s="1"/>
  <c r="K29" i="5"/>
  <c r="K30" i="5" s="1"/>
  <c r="K31" i="5" s="1"/>
  <c r="J13" i="5" s="1"/>
  <c r="K28" i="5"/>
  <c r="G24" i="4" l="1"/>
  <c r="E71" i="8"/>
  <c r="H68" i="8" s="1"/>
  <c r="D77" i="8" l="1"/>
  <c r="D79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<sst xmlns="http://schemas.openxmlformats.org/spreadsheetml/2006/main" count="227" uniqueCount="207">
  <si>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</si>
  <si>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</si>
  <si>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</si>
  <si>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</si>
  <si>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</si>
  <si>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</si>
  <si>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</si>
  <si>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</si>
  <si>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</si>
  <si>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</si>
  <si>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</si>
  <si>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</si>
  <si>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</si>
  <si>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</si>
  <si>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</si>
  <si>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</si>
  <si>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</si>
  <si>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</si>
  <si>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</si>
  <si>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</si>
  <si>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</si>
  <si>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</si>
  <si>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</si>
  <si>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</si>
  <si>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</si>
  <si>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</si>
  <si>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</si>
  <si>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</si>
  <si>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</si>
  <si>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</si>
  <si>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</si>
  <si>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</si>
  <si>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</si>
  <si>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</si>
  <si>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</si>
  <si>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</si>
  <si>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</si>
  <si>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</si>
  <si>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</si>
  <si>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</si>
  <si>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</si>
  <si>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</si>
  <si>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</si>
  <si>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</si>
  <si>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</si>
  <si>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</si>
  <si>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</si>
  <si>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</si>
  <si>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</si>
  <si>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</si>
  <si>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</si>
  <si>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</si>
  <si>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</si>
  <si>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</si>
  <si>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</si>
  <si>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</si>
  <si>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</si>
  <si>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</si>
  <si>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</si>
  <si>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</si>
  <si>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</si>
  <si>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</si>
  <si>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</si>
  <si>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</si>
  <si>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</si>
  <si>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</si>
  <si>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</si>
  <si>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</si>
  <si>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</si>
  <si>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</si>
  <si>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</si>
  <si>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</si>
  <si>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</si>
  <si>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</si>
  <si>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</si>
  <si>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</si>
  <si>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</si>
  <si>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</si>
  <si>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</si>
  <si>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</si>
  <si>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</si>
  <si>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</si>
  <si>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</si>
  <si>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</si>
  <si>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</si>
  <si>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</si>
  <si>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</si>
  <si>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</si>
  <si>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</si>
  <si>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</si>
  <si>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</si>
  <si>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</si>
  <si>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</si>
  <si>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</si>
  <si>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</si>
  <si>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</si>
  <si>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</si>
  <si>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</si>
  <si>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</si>
  <si>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</si>
  <si>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</si>
  <si>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</si>
  <si>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</si>
  <si>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</si>
  <si>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</si>
  <si>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</si>
  <si>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</si>
  <si>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</si>
  <si>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</si>
  <si>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</si>
  <si>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</si>
  <si>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</si>
  <si>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</si>
  <si>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</si>
  <si>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</si>
  <si>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</si>
  <si>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</si>
  <si>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</si>
  <si>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</si>
  <si>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</si>
  <si>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</si>
  <si>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</si>
  <si>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</si>
  <si>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</si>
  <si>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</si>
  <si>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</si>
  <si>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</si>
  <si>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</si>
  <si>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</si>
  <si>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</si>
  <si>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</si>
  <si>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</si>
  <si>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</si>
  <si>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</si>
  <si>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</si>
  <si>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</si>
  <si>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</si>
  <si>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</si>
  <si>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</si>
  <si>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</si>
  <si>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</si>
  <si>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</si>
  <si>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</si>
  <si>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</si>
  <si>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</si>
  <si>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</si>
  <si>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</si>
  <si>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</si>
  <si>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</si>
  <si>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</si>
  <si>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</si>
  <si>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</si>
  <si>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</si>
  <si>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</si>
  <si>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</si>
  <si>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набор кубиков с сюжетными картинками</t>
  </si>
  <si>
    <t>мозаика детская</t>
  </si>
  <si>
    <t>шнуровка</t>
  </si>
  <si>
    <t>Сумма на учебный год                            (9 мес.)</t>
  </si>
  <si>
    <t>Салфетки влажные (10 шт*97 руб)</t>
  </si>
  <si>
    <t>Расчет на аптечки (1 аптечка* 1200 руб.)</t>
  </si>
  <si>
    <t>до 20%</t>
  </si>
  <si>
    <t>набор букв демонстрационный</t>
  </si>
  <si>
    <t>наборное полотно буквы</t>
  </si>
  <si>
    <t>прописи</t>
  </si>
  <si>
    <t>простой карандаш</t>
  </si>
  <si>
    <t>ластик</t>
  </si>
  <si>
    <t>набор цветных карандашей</t>
  </si>
  <si>
    <t>доска магнитная переносная</t>
  </si>
  <si>
    <t>набор маркеров</t>
  </si>
  <si>
    <t>губка для доски</t>
  </si>
  <si>
    <t>ДЕМОНСТРАЦИОННЫЙ МАТЕРИАЛ (СЮЖЕТНЫЕ КАРТИНКИ)</t>
  </si>
  <si>
    <t>веер "Буквы"</t>
  </si>
  <si>
    <t>"Занимательная грамматика"</t>
  </si>
  <si>
    <t>Мощук Л.И.</t>
  </si>
  <si>
    <t xml:space="preserve">Установить оплату за услугу "Занимательная грамматика" в размере </t>
  </si>
  <si>
    <t>МФУ</t>
  </si>
  <si>
    <t>Ноутбук</t>
  </si>
  <si>
    <t>Бумага А4</t>
  </si>
  <si>
    <t>Проектор с экраном</t>
  </si>
  <si>
    <t xml:space="preserve">Платные образовательные услуги по курсу «Занимательная грамматика» </t>
  </si>
  <si>
    <t>Тариф кВт/час + НДС (20%)</t>
  </si>
  <si>
    <t>Муниципальное автономномное дошкольное образовательное учреждение  детский сад  общеразвивающего вида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</si>
  <si>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общеразвивающего вида № 24 "Солнышкоа" г.Южно-Сахалинска</t>
  </si>
  <si>
    <t>приказ № 01-ДУ от 05.08.2025</t>
  </si>
  <si>
    <t>на 2025-2026 учебный год</t>
  </si>
  <si>
    <t>утверждено на 05.08.2025</t>
  </si>
  <si>
    <t>с  01 сентября 2025 г. по 31.08.2026 г.</t>
  </si>
  <si>
    <t>от 05 августа  2025 года № 01-ДУ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</si>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</sst>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60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4" fontId="6" fillId="0" borderId="4" xfId="1" applyNumberFormat="1" applyFont="1" applyFill="1" applyBorder="1"/>
    <xf numFmtId="0" fontId="32" fillId="0" borderId="0" xfId="0" applyFont="1" applyFill="1"/>
    <xf numFmtId="0" fontId="15" fillId="2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52" zoomScaleSheetLayoutView="100" workbookViewId="0">
      <selection activeCell="D79" sqref="D79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8" t="s">
        <v>80</v>
      </c>
      <c r="F1" s="45"/>
      <c r="G1" s="45"/>
    </row>
    <row r="2" spans="1:19" ht="15.75" x14ac:dyDescent="0.25">
      <c r="E2" s="88" t="s">
        <v>146</v>
      </c>
      <c r="F2" s="25"/>
      <c r="G2" s="25"/>
      <c r="H2" s="25"/>
    </row>
    <row r="3" spans="1:19" ht="15.75" x14ac:dyDescent="0.25">
      <c r="E3" s="88"/>
      <c r="F3" s="25"/>
      <c r="G3" s="25"/>
      <c r="H3" s="25"/>
    </row>
    <row r="4" spans="1:19" ht="15.75" x14ac:dyDescent="0.25">
      <c r="E4" s="88" t="s">
        <v>147</v>
      </c>
      <c r="F4" s="45"/>
      <c r="H4" s="25"/>
    </row>
    <row r="5" spans="1:19" x14ac:dyDescent="0.25">
      <c r="D5" s="184" t="s">
        <v>184</v>
      </c>
      <c r="E5" s="184"/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173</v>
      </c>
    </row>
    <row r="10" spans="1:19" ht="15.75" x14ac:dyDescent="0.25">
      <c r="C10" s="126" t="s">
        <v>185</v>
      </c>
    </row>
    <row r="12" spans="1:19" ht="15.75" customHeight="1" x14ac:dyDescent="0.25">
      <c r="A12" s="192" t="s">
        <v>0</v>
      </c>
      <c r="B12" s="192"/>
      <c r="C12" s="192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92" t="s">
        <v>131</v>
      </c>
      <c r="B13" s="192"/>
      <c r="C13" s="192"/>
      <c r="D13" s="127">
        <v>15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92" t="s">
        <v>140</v>
      </c>
      <c r="B14" s="192"/>
      <c r="C14" s="192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92" t="s">
        <v>89</v>
      </c>
      <c r="B15" s="192"/>
      <c r="C15" s="192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195" t="s">
        <v>174</v>
      </c>
      <c r="B16" s="196"/>
      <c r="C16" s="197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158</v>
      </c>
    </row>
    <row r="20" spans="1:19" x14ac:dyDescent="0.25">
      <c r="A20" s="190" t="s">
        <v>3</v>
      </c>
      <c r="B20" s="116" t="s">
        <v>121</v>
      </c>
      <c r="C20" s="26" t="s">
        <v>83</v>
      </c>
      <c r="D20" s="135">
        <v>16086</v>
      </c>
      <c r="E20" s="135"/>
    </row>
    <row r="21" spans="1:19" x14ac:dyDescent="0.25">
      <c r="A21" s="190"/>
      <c r="B21" s="116"/>
      <c r="C21" s="26" t="s">
        <v>153</v>
      </c>
      <c r="D21" s="135">
        <f>D20*0</f>
        <v>0</v>
      </c>
      <c r="E21" s="135"/>
    </row>
    <row r="22" spans="1:19" x14ac:dyDescent="0.25">
      <c r="A22" s="190"/>
      <c r="B22" s="116"/>
      <c r="C22" s="26" t="s">
        <v>148</v>
      </c>
      <c r="D22" s="135">
        <f>D20*0.1</f>
        <v>1608.6000000000001</v>
      </c>
      <c r="E22" s="135"/>
    </row>
    <row r="23" spans="1:19" x14ac:dyDescent="0.25">
      <c r="A23" s="190"/>
      <c r="B23" s="116"/>
      <c r="C23" s="26" t="s">
        <v>189</v>
      </c>
      <c r="D23" s="135">
        <f>D20*0.5</f>
        <v>8043</v>
      </c>
      <c r="E23" s="135"/>
    </row>
    <row r="24" spans="1:19" x14ac:dyDescent="0.25">
      <c r="A24" s="190"/>
      <c r="B24" s="116"/>
      <c r="C24" s="26" t="s">
        <v>154</v>
      </c>
      <c r="D24" s="135">
        <f>D20*0.35</f>
        <v>5630.0999999999995</v>
      </c>
      <c r="E24" s="135"/>
    </row>
    <row r="25" spans="1:19" x14ac:dyDescent="0.25">
      <c r="A25" s="190"/>
      <c r="B25" s="116"/>
      <c r="C25" s="26" t="s">
        <v>149</v>
      </c>
      <c r="D25" s="135">
        <f>D20*0.15</f>
        <v>2412.9</v>
      </c>
      <c r="E25" s="135"/>
    </row>
    <row r="26" spans="1:19" x14ac:dyDescent="0.25">
      <c r="A26" s="190"/>
      <c r="B26" s="116"/>
      <c r="C26" s="26" t="s">
        <v>85</v>
      </c>
      <c r="D26" s="135">
        <f>SUM(D20:D25)*1.1</f>
        <v>37158.660000000003</v>
      </c>
      <c r="E26" s="135"/>
    </row>
    <row r="27" spans="1:19" x14ac:dyDescent="0.25">
      <c r="A27" s="190"/>
      <c r="B27" s="116"/>
      <c r="C27" s="136" t="s">
        <v>4</v>
      </c>
      <c r="D27" s="137">
        <f>SUM(D20:D26)</f>
        <v>70939.260000000009</v>
      </c>
      <c r="E27" s="137"/>
    </row>
    <row r="28" spans="1:19" x14ac:dyDescent="0.25">
      <c r="A28" s="190"/>
      <c r="B28" s="26"/>
      <c r="C28" s="26" t="s">
        <v>123</v>
      </c>
      <c r="D28" s="117">
        <v>18</v>
      </c>
      <c r="E28" s="135"/>
    </row>
    <row r="29" spans="1:19" x14ac:dyDescent="0.25">
      <c r="A29" s="190"/>
      <c r="B29" s="138"/>
      <c r="C29" s="26" t="s">
        <v>117</v>
      </c>
      <c r="D29" s="135">
        <f>D27/D28</f>
        <v>3941.0700000000006</v>
      </c>
      <c r="E29" s="139"/>
    </row>
    <row r="30" spans="1:19" ht="26.25" hidden="1" x14ac:dyDescent="0.25">
      <c r="A30" s="190"/>
      <c r="B30" s="138"/>
      <c r="C30" s="26" t="s">
        <v>118</v>
      </c>
      <c r="D30" s="135">
        <f>D29/1.1</f>
        <v>3582.7909090909093</v>
      </c>
      <c r="E30" s="139"/>
    </row>
    <row r="31" spans="1:19" x14ac:dyDescent="0.25">
      <c r="A31" s="190"/>
      <c r="B31" s="138"/>
      <c r="C31" s="26" t="s">
        <v>138</v>
      </c>
      <c r="D31" s="117">
        <f>D14*D12*D15*4</f>
        <v>72</v>
      </c>
      <c r="E31" s="139"/>
    </row>
    <row r="32" spans="1:19" x14ac:dyDescent="0.25">
      <c r="A32" s="190"/>
      <c r="B32" s="138"/>
      <c r="C32" s="26" t="s">
        <v>139</v>
      </c>
      <c r="D32" s="135">
        <f>D31/D15</f>
        <v>8</v>
      </c>
      <c r="E32" s="139"/>
    </row>
    <row r="33" spans="1:9" x14ac:dyDescent="0.25">
      <c r="A33" s="190"/>
      <c r="B33" s="138"/>
      <c r="C33" s="26" t="s">
        <v>122</v>
      </c>
      <c r="D33" s="135">
        <f>D32/4</f>
        <v>2</v>
      </c>
      <c r="E33" s="139"/>
    </row>
    <row r="34" spans="1:9" x14ac:dyDescent="0.25">
      <c r="A34" s="190"/>
      <c r="B34" s="138"/>
      <c r="C34" s="136" t="s">
        <v>5</v>
      </c>
      <c r="D34" s="139">
        <f>D29*D33</f>
        <v>7882.1400000000012</v>
      </c>
      <c r="E34" s="139">
        <f>D34*D15</f>
        <v>70939.260000000009</v>
      </c>
    </row>
    <row r="35" spans="1:9" x14ac:dyDescent="0.25">
      <c r="A35" s="190"/>
      <c r="B35" s="138"/>
      <c r="C35" s="112" t="s">
        <v>6</v>
      </c>
      <c r="D35" s="118">
        <v>1</v>
      </c>
      <c r="E35" s="139"/>
    </row>
    <row r="36" spans="1:9" x14ac:dyDescent="0.25">
      <c r="A36" s="190"/>
      <c r="B36" s="138"/>
      <c r="C36" s="136" t="s">
        <v>7</v>
      </c>
      <c r="D36" s="139">
        <f>D34*D35</f>
        <v>7882.1400000000012</v>
      </c>
      <c r="E36" s="172">
        <f>D36*D15</f>
        <v>70939.260000000009</v>
      </c>
    </row>
    <row r="37" spans="1:9" x14ac:dyDescent="0.25">
      <c r="A37" s="190" t="s">
        <v>8</v>
      </c>
      <c r="B37" s="116" t="s">
        <v>9</v>
      </c>
      <c r="C37" s="26" t="s">
        <v>10</v>
      </c>
      <c r="D37" s="135">
        <v>10760</v>
      </c>
      <c r="E37" s="135"/>
    </row>
    <row r="38" spans="1:9" hidden="1" x14ac:dyDescent="0.25">
      <c r="A38" s="190"/>
      <c r="B38" s="140"/>
      <c r="C38" s="26" t="s">
        <v>120</v>
      </c>
      <c r="D38" s="135">
        <v>0</v>
      </c>
      <c r="E38" s="135"/>
    </row>
    <row r="39" spans="1:9" x14ac:dyDescent="0.25">
      <c r="A39" s="190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190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190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190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190"/>
      <c r="B43" s="26"/>
      <c r="C43" s="142" t="s">
        <v>137</v>
      </c>
      <c r="D43" s="143">
        <v>48.6</v>
      </c>
      <c r="E43" s="137"/>
    </row>
    <row r="44" spans="1:9" x14ac:dyDescent="0.25">
      <c r="A44" s="190"/>
      <c r="B44" s="26"/>
      <c r="C44" s="136" t="s">
        <v>11</v>
      </c>
      <c r="D44" s="118">
        <f>D43*D41*D32</f>
        <v>1705.8883106796115</v>
      </c>
      <c r="E44" s="172">
        <f>D44*D15</f>
        <v>15352.994796116503</v>
      </c>
      <c r="G44" s="144"/>
    </row>
    <row r="45" spans="1:9" x14ac:dyDescent="0.25">
      <c r="A45" s="190" t="s">
        <v>12</v>
      </c>
      <c r="B45" s="116" t="s">
        <v>13</v>
      </c>
      <c r="C45" s="145" t="s">
        <v>143</v>
      </c>
      <c r="D45" s="135">
        <f>(D36+D44)*15%</f>
        <v>1438.2042466019418</v>
      </c>
      <c r="E45" s="139"/>
    </row>
    <row r="46" spans="1:9" x14ac:dyDescent="0.25">
      <c r="A46" s="190"/>
      <c r="B46" s="116"/>
      <c r="C46" s="26" t="s">
        <v>124</v>
      </c>
      <c r="D46" s="135">
        <f>D45*0.5</f>
        <v>719.1021233009709</v>
      </c>
      <c r="E46" s="139"/>
      <c r="H46" s="149">
        <f>E57+E50+E44+E36</f>
        <v>165439.07943384058</v>
      </c>
      <c r="I46" s="173">
        <f>H46/1000</f>
        <v>165.43907943384059</v>
      </c>
    </row>
    <row r="47" spans="1:9" x14ac:dyDescent="0.25">
      <c r="A47" s="190"/>
      <c r="B47" s="116"/>
      <c r="C47" s="26" t="s">
        <v>85</v>
      </c>
      <c r="D47" s="135">
        <f>SUM(D45:D46)*1.1</f>
        <v>2373.0370068932039</v>
      </c>
      <c r="E47" s="139"/>
    </row>
    <row r="48" spans="1:9" x14ac:dyDescent="0.25">
      <c r="A48" s="190"/>
      <c r="B48" s="116"/>
      <c r="C48" s="136" t="s">
        <v>4</v>
      </c>
      <c r="D48" s="135">
        <f>D45+D47+D46</f>
        <v>4530.343376796116</v>
      </c>
      <c r="E48" s="139"/>
    </row>
    <row r="49" spans="1:8" ht="26.25" x14ac:dyDescent="0.25">
      <c r="A49" s="190"/>
      <c r="B49" s="116"/>
      <c r="C49" s="26" t="s">
        <v>118</v>
      </c>
      <c r="D49" s="135">
        <f>D48/D32/1.1</f>
        <v>514.81174736319497</v>
      </c>
      <c r="E49" s="139"/>
    </row>
    <row r="50" spans="1:8" x14ac:dyDescent="0.25">
      <c r="A50" s="190"/>
      <c r="B50" s="26"/>
      <c r="C50" s="138" t="s">
        <v>14</v>
      </c>
      <c r="D50" s="139">
        <f>SUM(D45:D47)</f>
        <v>4530.343376796116</v>
      </c>
      <c r="E50" s="172">
        <f>D50*D15</f>
        <v>40773.090391165046</v>
      </c>
    </row>
    <row r="51" spans="1:8" x14ac:dyDescent="0.25">
      <c r="A51" s="190" t="s">
        <v>15</v>
      </c>
      <c r="B51" s="116" t="s">
        <v>16</v>
      </c>
      <c r="C51" s="26" t="s">
        <v>17</v>
      </c>
      <c r="D51" s="146">
        <v>0.22</v>
      </c>
      <c r="E51" s="139"/>
    </row>
    <row r="52" spans="1:8" x14ac:dyDescent="0.25">
      <c r="A52" s="190"/>
      <c r="B52" s="26"/>
      <c r="C52" s="26" t="s">
        <v>18</v>
      </c>
      <c r="D52" s="147">
        <v>5.0999999999999997E-2</v>
      </c>
      <c r="E52" s="139"/>
    </row>
    <row r="53" spans="1:8" x14ac:dyDescent="0.25">
      <c r="A53" s="190"/>
      <c r="B53" s="26"/>
      <c r="C53" s="26" t="s">
        <v>19</v>
      </c>
      <c r="D53" s="147"/>
      <c r="E53" s="139"/>
    </row>
    <row r="54" spans="1:8" x14ac:dyDescent="0.25">
      <c r="A54" s="190"/>
      <c r="B54" s="26"/>
      <c r="C54" s="26" t="s">
        <v>20</v>
      </c>
      <c r="D54" s="147">
        <v>2.9000000000000001E-2</v>
      </c>
      <c r="E54" s="139"/>
      <c r="H54" s="148">
        <f>D36+D44+D50</f>
        <v>14118.371687475728</v>
      </c>
    </row>
    <row r="55" spans="1:8" x14ac:dyDescent="0.25">
      <c r="A55" s="190"/>
      <c r="B55" s="26"/>
      <c r="C55" s="26" t="s">
        <v>21</v>
      </c>
      <c r="D55" s="147">
        <v>2E-3</v>
      </c>
      <c r="E55" s="139"/>
      <c r="H55" s="148">
        <f>H54*0.302</f>
        <v>4263.7482496176699</v>
      </c>
    </row>
    <row r="56" spans="1:8" x14ac:dyDescent="0.25">
      <c r="A56" s="190"/>
      <c r="B56" s="26"/>
      <c r="C56" s="136" t="s">
        <v>22</v>
      </c>
      <c r="D56" s="147">
        <f>SUM(D51:D55)</f>
        <v>0.30200000000000005</v>
      </c>
      <c r="E56" s="139"/>
      <c r="H56" s="149">
        <f>H54+H55</f>
        <v>18382.119937093397</v>
      </c>
    </row>
    <row r="57" spans="1:8" x14ac:dyDescent="0.25">
      <c r="A57" s="190"/>
      <c r="B57" s="26"/>
      <c r="C57" s="136" t="s">
        <v>23</v>
      </c>
      <c r="D57" s="139">
        <f>(D44+D36+D50)*D56</f>
        <v>4263.7482496176708</v>
      </c>
      <c r="E57" s="172">
        <f>D57*D15</f>
        <v>38373.734246559034</v>
      </c>
      <c r="H57" s="149"/>
    </row>
    <row r="58" spans="1:8" ht="26.25" x14ac:dyDescent="0.25">
      <c r="A58" s="190" t="s">
        <v>24</v>
      </c>
      <c r="B58" s="116" t="s">
        <v>25</v>
      </c>
      <c r="C58" s="26" t="s">
        <v>37</v>
      </c>
      <c r="D58" s="117">
        <f>D59*D60</f>
        <v>5.76</v>
      </c>
      <c r="E58" s="135"/>
      <c r="H58" s="149"/>
    </row>
    <row r="59" spans="1:8" x14ac:dyDescent="0.25">
      <c r="A59" s="190"/>
      <c r="B59" s="116"/>
      <c r="C59" s="150" t="s">
        <v>144</v>
      </c>
      <c r="D59" s="117">
        <v>0.36</v>
      </c>
      <c r="E59" s="135"/>
    </row>
    <row r="60" spans="1:8" x14ac:dyDescent="0.25">
      <c r="A60" s="190"/>
      <c r="B60" s="116"/>
      <c r="C60" s="150" t="s">
        <v>26</v>
      </c>
      <c r="D60" s="117">
        <v>16</v>
      </c>
      <c r="E60" s="135"/>
    </row>
    <row r="61" spans="1:8" ht="26.25" x14ac:dyDescent="0.25">
      <c r="A61" s="190"/>
      <c r="B61" s="116"/>
      <c r="C61" s="26" t="s">
        <v>27</v>
      </c>
      <c r="D61" s="117">
        <f>D58*D32</f>
        <v>46.08</v>
      </c>
      <c r="E61" s="135"/>
    </row>
    <row r="62" spans="1:8" x14ac:dyDescent="0.25">
      <c r="A62" s="190"/>
      <c r="B62" s="26"/>
      <c r="C62" s="26" t="s">
        <v>181</v>
      </c>
      <c r="D62" s="117">
        <v>13.31</v>
      </c>
      <c r="E62" s="135"/>
    </row>
    <row r="63" spans="1:8" x14ac:dyDescent="0.25">
      <c r="A63" s="190"/>
      <c r="B63" s="191" t="s">
        <v>28</v>
      </c>
      <c r="C63" s="191"/>
      <c r="D63" s="139">
        <f>D61*D62</f>
        <v>613.32479999999998</v>
      </c>
      <c r="E63" s="139">
        <f>D63*D15</f>
        <v>5519.9232000000002</v>
      </c>
    </row>
    <row r="64" spans="1:8" ht="38.25" customHeight="1" x14ac:dyDescent="0.25">
      <c r="A64" s="193" t="s">
        <v>29</v>
      </c>
      <c r="B64" s="113" t="s">
        <v>30</v>
      </c>
      <c r="C64" s="114" t="s">
        <v>86</v>
      </c>
      <c r="D64" s="151">
        <f>расход.материал!F60</f>
        <v>29761.666666666668</v>
      </c>
      <c r="E64" s="152"/>
    </row>
    <row r="65" spans="1:9" ht="16.5" customHeight="1" x14ac:dyDescent="0.25">
      <c r="A65" s="193"/>
      <c r="B65" s="194" t="s">
        <v>31</v>
      </c>
      <c r="C65" s="194"/>
      <c r="D65" s="115">
        <f>SUM(D64:D64)</f>
        <v>29761.666666666668</v>
      </c>
      <c r="E65" s="115">
        <f>D65*D15</f>
        <v>267855</v>
      </c>
    </row>
    <row r="66" spans="1:9" x14ac:dyDescent="0.25">
      <c r="A66" s="190" t="s">
        <v>32</v>
      </c>
      <c r="B66" s="116" t="s">
        <v>33</v>
      </c>
      <c r="C66" s="74" t="s">
        <v>159</v>
      </c>
      <c r="D66" s="117">
        <f>10*97</f>
        <v>970</v>
      </c>
      <c r="E66" s="153"/>
    </row>
    <row r="67" spans="1:9" x14ac:dyDescent="0.25">
      <c r="A67" s="190"/>
      <c r="B67" s="116"/>
      <c r="C67" s="74" t="s">
        <v>109</v>
      </c>
      <c r="D67" s="117">
        <v>3500</v>
      </c>
      <c r="E67" s="153"/>
    </row>
    <row r="68" spans="1:9" x14ac:dyDescent="0.25">
      <c r="A68" s="190"/>
      <c r="B68" s="116"/>
      <c r="C68" s="26" t="s">
        <v>160</v>
      </c>
      <c r="D68" s="117">
        <v>1200</v>
      </c>
      <c r="E68" s="153"/>
      <c r="H68" s="149">
        <f>(E69+E65+E71)*D15/1000</f>
        <v>2869.9650000000001</v>
      </c>
    </row>
    <row r="69" spans="1:9" x14ac:dyDescent="0.25">
      <c r="A69" s="190"/>
      <c r="B69" s="191" t="s">
        <v>34</v>
      </c>
      <c r="C69" s="191"/>
      <c r="D69" s="118">
        <f>SUM(D66:D68)</f>
        <v>5670</v>
      </c>
      <c r="E69" s="139">
        <f>D69*D15</f>
        <v>51030</v>
      </c>
    </row>
    <row r="70" spans="1:9" x14ac:dyDescent="0.25">
      <c r="A70" s="199" t="s">
        <v>35</v>
      </c>
      <c r="B70" s="199"/>
      <c r="C70" s="199"/>
      <c r="D70" s="154">
        <f>(D65+D36+D44+D50+D57+D63+D69)</f>
        <v>54427.111403760078</v>
      </c>
      <c r="E70" s="155">
        <f>D70*D15</f>
        <v>489844.00263384072</v>
      </c>
    </row>
    <row r="71" spans="1:9" hidden="1" x14ac:dyDescent="0.25">
      <c r="A71" s="200" t="s">
        <v>119</v>
      </c>
      <c r="B71" s="200"/>
      <c r="C71" s="156" t="s">
        <v>161</v>
      </c>
      <c r="D71" s="157"/>
      <c r="E71" s="158">
        <f>D71*D15</f>
        <v>0</v>
      </c>
      <c r="I71" s="173">
        <f>E72/1000</f>
        <v>489.84400263384072</v>
      </c>
    </row>
    <row r="72" spans="1:9" x14ac:dyDescent="0.25">
      <c r="A72" s="201" t="s">
        <v>38</v>
      </c>
      <c r="B72" s="201"/>
      <c r="C72" s="201"/>
      <c r="D72" s="154">
        <f>D70+D71</f>
        <v>54427.111403760078</v>
      </c>
      <c r="E72" s="155">
        <f>D72*D15</f>
        <v>489844.00263384072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03" t="s">
        <v>36</v>
      </c>
      <c r="B74" s="203"/>
      <c r="C74" s="203"/>
      <c r="D74" s="203"/>
      <c r="E74" s="204"/>
    </row>
    <row r="75" spans="1:9" x14ac:dyDescent="0.25">
      <c r="A75" s="202" t="s">
        <v>145</v>
      </c>
      <c r="B75" s="202"/>
      <c r="C75" s="202"/>
      <c r="D75" s="162">
        <f>D13</f>
        <v>15</v>
      </c>
      <c r="E75" s="163"/>
    </row>
    <row r="76" spans="1:9" x14ac:dyDescent="0.25">
      <c r="A76" s="192" t="s">
        <v>135</v>
      </c>
      <c r="B76" s="192"/>
      <c r="C76" s="192"/>
      <c r="D76" s="164">
        <f>D14*D12*4</f>
        <v>8</v>
      </c>
      <c r="E76" s="163"/>
    </row>
    <row r="77" spans="1:9" x14ac:dyDescent="0.25">
      <c r="A77" s="192" t="s">
        <v>134</v>
      </c>
      <c r="B77" s="192"/>
      <c r="C77" s="192"/>
      <c r="D77" s="165">
        <f>SUM(D72/D75)</f>
        <v>3628.474093584005</v>
      </c>
      <c r="E77" s="166"/>
    </row>
    <row r="78" spans="1:9" hidden="1" x14ac:dyDescent="0.25">
      <c r="A78" s="192" t="s">
        <v>90</v>
      </c>
      <c r="B78" s="192"/>
      <c r="C78" s="192"/>
      <c r="D78" s="165"/>
      <c r="E78" s="166"/>
    </row>
    <row r="79" spans="1:9" x14ac:dyDescent="0.25">
      <c r="A79" s="201" t="s">
        <v>136</v>
      </c>
      <c r="B79" s="201"/>
      <c r="C79" s="201"/>
      <c r="D79" s="87">
        <f>D77+D78</f>
        <v>3628.474093584005</v>
      </c>
      <c r="E79" s="167"/>
    </row>
    <row r="80" spans="1:9" ht="21.75" customHeight="1" x14ac:dyDescent="0.25"/>
    <row r="81" spans="1:5" x14ac:dyDescent="0.25">
      <c r="A81" s="174" t="s">
        <v>175</v>
      </c>
      <c r="B81" s="174"/>
      <c r="C81" s="174"/>
      <c r="D81" s="179">
        <v>3600</v>
      </c>
      <c r="E81" s="168" t="s">
        <v>141</v>
      </c>
    </row>
    <row r="83" spans="1:5" ht="15.75" x14ac:dyDescent="0.25">
      <c r="A83" s="68"/>
    </row>
    <row r="84" spans="1:5" x14ac:dyDescent="0.25">
      <c r="A84" s="198"/>
      <c r="B84" s="198"/>
      <c r="C84" s="198"/>
      <c r="D84" s="198"/>
      <c r="E84" s="198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5"/>
  <sheetViews>
    <sheetView view="pageBreakPreview" zoomScale="130" zoomScaleSheetLayoutView="130" workbookViewId="0">
      <selection activeCell="E9" sqref="E9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1" customWidth="1"/>
    <col min="4" max="4" width="12.42578125" style="71" customWidth="1"/>
    <col min="5" max="5" width="11.140625" style="71" customWidth="1"/>
    <col min="6" max="6" width="12.85546875" style="71" customWidth="1"/>
    <col min="7" max="16384" width="9.140625" style="71"/>
  </cols>
  <sheetData>
    <row r="1" spans="2:6" ht="15.75" x14ac:dyDescent="0.25">
      <c r="C1" s="205" t="s">
        <v>103</v>
      </c>
      <c r="D1" s="205"/>
      <c r="E1" s="205"/>
      <c r="F1" s="205"/>
    </row>
    <row r="2" spans="2:6" ht="15.75" x14ac:dyDescent="0.25">
      <c r="C2" s="206" t="str">
        <f>Калькуляция!C9</f>
        <v>"Занимательная грамматика"</v>
      </c>
      <c r="D2" s="206"/>
      <c r="E2" s="206"/>
      <c r="F2" s="206"/>
    </row>
    <row r="3" spans="2:6" ht="15.75" x14ac:dyDescent="0.25">
      <c r="C3" s="207" t="s">
        <v>133</v>
      </c>
      <c r="D3" s="207"/>
      <c r="E3" s="207"/>
      <c r="F3" s="207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75" t="s">
        <v>155</v>
      </c>
      <c r="D5" s="176">
        <v>15</v>
      </c>
      <c r="E5" s="181">
        <v>500</v>
      </c>
      <c r="F5" s="76">
        <f>D5*E5</f>
        <v>7500</v>
      </c>
    </row>
    <row r="6" spans="2:6" ht="15.75" customHeight="1" x14ac:dyDescent="0.25">
      <c r="B6" s="73">
        <v>2</v>
      </c>
      <c r="C6" s="74" t="s">
        <v>162</v>
      </c>
      <c r="D6" s="75">
        <v>1</v>
      </c>
      <c r="E6" s="182">
        <v>1800</v>
      </c>
      <c r="F6" s="76">
        <f t="shared" ref="F6:F19" si="0">D6*E6</f>
        <v>1800</v>
      </c>
    </row>
    <row r="7" spans="2:6" ht="15.75" customHeight="1" x14ac:dyDescent="0.2">
      <c r="B7" s="169">
        <v>3</v>
      </c>
      <c r="C7" s="177" t="s">
        <v>163</v>
      </c>
      <c r="D7" s="75">
        <v>15</v>
      </c>
      <c r="E7" s="182">
        <v>800</v>
      </c>
      <c r="F7" s="76">
        <f t="shared" si="0"/>
        <v>12000</v>
      </c>
    </row>
    <row r="8" spans="2:6" ht="15.75" customHeight="1" x14ac:dyDescent="0.25">
      <c r="B8" s="73">
        <v>4</v>
      </c>
      <c r="C8" s="74" t="s">
        <v>156</v>
      </c>
      <c r="D8" s="75">
        <v>15</v>
      </c>
      <c r="E8" s="182">
        <v>1300</v>
      </c>
      <c r="F8" s="76">
        <f t="shared" si="0"/>
        <v>19500</v>
      </c>
    </row>
    <row r="9" spans="2:6" ht="15.75" customHeight="1" x14ac:dyDescent="0.25">
      <c r="B9" s="169">
        <v>5</v>
      </c>
      <c r="C9" s="74" t="s">
        <v>157</v>
      </c>
      <c r="D9" s="75">
        <v>15</v>
      </c>
      <c r="E9" s="182">
        <v>200</v>
      </c>
      <c r="F9" s="76">
        <f t="shared" si="0"/>
        <v>3000</v>
      </c>
    </row>
    <row r="10" spans="2:6" ht="15.75" customHeight="1" x14ac:dyDescent="0.25">
      <c r="B10" s="73">
        <v>6</v>
      </c>
      <c r="C10" s="74" t="s">
        <v>164</v>
      </c>
      <c r="D10" s="75">
        <v>15</v>
      </c>
      <c r="E10" s="182">
        <v>500</v>
      </c>
      <c r="F10" s="76">
        <f t="shared" si="0"/>
        <v>7500</v>
      </c>
    </row>
    <row r="11" spans="2:6" ht="15.75" customHeight="1" x14ac:dyDescent="0.2">
      <c r="B11" s="169">
        <v>7</v>
      </c>
      <c r="C11" s="177" t="s">
        <v>165</v>
      </c>
      <c r="D11" s="178">
        <v>30</v>
      </c>
      <c r="E11" s="183">
        <v>52</v>
      </c>
      <c r="F11" s="76">
        <f t="shared" si="0"/>
        <v>1560</v>
      </c>
    </row>
    <row r="12" spans="2:6" ht="15.75" customHeight="1" x14ac:dyDescent="0.2">
      <c r="B12" s="73">
        <v>8</v>
      </c>
      <c r="C12" s="177" t="s">
        <v>166</v>
      </c>
      <c r="D12" s="178">
        <v>15</v>
      </c>
      <c r="E12" s="183">
        <v>23</v>
      </c>
      <c r="F12" s="76">
        <f t="shared" si="0"/>
        <v>345</v>
      </c>
    </row>
    <row r="13" spans="2:6" ht="15.75" customHeight="1" x14ac:dyDescent="0.2">
      <c r="B13" s="169">
        <v>9</v>
      </c>
      <c r="C13" s="177" t="s">
        <v>167</v>
      </c>
      <c r="D13" s="178">
        <v>15</v>
      </c>
      <c r="E13" s="183">
        <v>280</v>
      </c>
      <c r="F13" s="76">
        <f t="shared" si="0"/>
        <v>4200</v>
      </c>
    </row>
    <row r="14" spans="2:6" ht="15.75" customHeight="1" x14ac:dyDescent="0.2">
      <c r="B14" s="73">
        <v>10</v>
      </c>
      <c r="C14" s="177" t="s">
        <v>168</v>
      </c>
      <c r="D14" s="178">
        <v>1</v>
      </c>
      <c r="E14" s="183">
        <v>13500</v>
      </c>
      <c r="F14" s="76">
        <f t="shared" si="0"/>
        <v>13500</v>
      </c>
    </row>
    <row r="15" spans="2:6" ht="15.75" customHeight="1" x14ac:dyDescent="0.2">
      <c r="B15" s="169">
        <v>11</v>
      </c>
      <c r="C15" s="177" t="s">
        <v>169</v>
      </c>
      <c r="D15" s="178">
        <v>5</v>
      </c>
      <c r="E15" s="183">
        <v>750</v>
      </c>
      <c r="F15" s="76">
        <f t="shared" si="0"/>
        <v>3750</v>
      </c>
    </row>
    <row r="16" spans="2:6" ht="15.75" customHeight="1" x14ac:dyDescent="0.2">
      <c r="B16" s="73">
        <v>12</v>
      </c>
      <c r="C16" s="177" t="s">
        <v>170</v>
      </c>
      <c r="D16" s="178">
        <v>2</v>
      </c>
      <c r="E16" s="183">
        <v>350</v>
      </c>
      <c r="F16" s="76">
        <f t="shared" si="0"/>
        <v>700</v>
      </c>
    </row>
    <row r="17" spans="2:6" ht="15.75" customHeight="1" x14ac:dyDescent="0.2">
      <c r="B17" s="169">
        <v>13</v>
      </c>
      <c r="C17" s="177" t="s">
        <v>171</v>
      </c>
      <c r="D17" s="178">
        <v>4</v>
      </c>
      <c r="E17" s="183">
        <v>3500</v>
      </c>
      <c r="F17" s="76">
        <f t="shared" si="0"/>
        <v>14000</v>
      </c>
    </row>
    <row r="18" spans="2:6" ht="15.75" customHeight="1" x14ac:dyDescent="0.2">
      <c r="B18" s="73">
        <v>14</v>
      </c>
      <c r="C18" s="177" t="s">
        <v>172</v>
      </c>
      <c r="D18" s="178">
        <v>15</v>
      </c>
      <c r="E18" s="183">
        <v>250</v>
      </c>
      <c r="F18" s="76">
        <f t="shared" si="0"/>
        <v>3750</v>
      </c>
    </row>
    <row r="19" spans="2:6" ht="15.75" customHeight="1" x14ac:dyDescent="0.2">
      <c r="B19" s="169">
        <v>15</v>
      </c>
      <c r="C19" s="177" t="s">
        <v>176</v>
      </c>
      <c r="D19" s="75">
        <v>1</v>
      </c>
      <c r="E19" s="182">
        <v>15000</v>
      </c>
      <c r="F19" s="76">
        <f t="shared" si="0"/>
        <v>15000</v>
      </c>
    </row>
    <row r="20" spans="2:6" ht="15.75" customHeight="1" x14ac:dyDescent="0.25">
      <c r="B20" s="73">
        <v>16</v>
      </c>
      <c r="C20" s="74" t="s">
        <v>177</v>
      </c>
      <c r="D20" s="75">
        <v>1</v>
      </c>
      <c r="E20" s="182">
        <v>32000</v>
      </c>
      <c r="F20" s="76">
        <f t="shared" ref="F20:F58" si="1">D20*E20</f>
        <v>32000</v>
      </c>
    </row>
    <row r="21" spans="2:6" ht="15.75" customHeight="1" x14ac:dyDescent="0.25">
      <c r="B21" s="73">
        <v>17</v>
      </c>
      <c r="C21" s="74" t="s">
        <v>178</v>
      </c>
      <c r="D21" s="75">
        <v>5</v>
      </c>
      <c r="E21" s="182">
        <v>550</v>
      </c>
      <c r="F21" s="76">
        <f t="shared" si="1"/>
        <v>2750</v>
      </c>
    </row>
    <row r="22" spans="2:6" ht="15.75" hidden="1" customHeight="1" x14ac:dyDescent="0.25">
      <c r="B22" s="169"/>
      <c r="C22" s="74"/>
      <c r="D22" s="75"/>
      <c r="E22" s="182"/>
      <c r="F22" s="76">
        <f t="shared" si="1"/>
        <v>0</v>
      </c>
    </row>
    <row r="23" spans="2:6" ht="15.75" hidden="1" customHeight="1" x14ac:dyDescent="0.25">
      <c r="B23" s="73"/>
      <c r="C23" s="74"/>
      <c r="D23" s="75"/>
      <c r="E23" s="182"/>
      <c r="F23" s="76">
        <f t="shared" si="1"/>
        <v>0</v>
      </c>
    </row>
    <row r="24" spans="2:6" ht="15.75" hidden="1" customHeight="1" x14ac:dyDescent="0.25">
      <c r="B24" s="73"/>
      <c r="C24" s="74"/>
      <c r="D24" s="75"/>
      <c r="E24" s="182"/>
      <c r="F24" s="76">
        <f t="shared" si="1"/>
        <v>0</v>
      </c>
    </row>
    <row r="25" spans="2:6" ht="15.75" hidden="1" customHeight="1" x14ac:dyDescent="0.25">
      <c r="B25" s="169"/>
      <c r="C25" s="74"/>
      <c r="D25" s="75"/>
      <c r="E25" s="182"/>
      <c r="F25" s="76">
        <f t="shared" si="1"/>
        <v>0</v>
      </c>
    </row>
    <row r="26" spans="2:6" ht="15.75" hidden="1" customHeight="1" x14ac:dyDescent="0.25">
      <c r="B26" s="73"/>
      <c r="C26" s="74"/>
      <c r="D26" s="75"/>
      <c r="E26" s="182"/>
      <c r="F26" s="76">
        <f t="shared" si="1"/>
        <v>0</v>
      </c>
    </row>
    <row r="27" spans="2:6" ht="15.75" hidden="1" customHeight="1" x14ac:dyDescent="0.2">
      <c r="B27" s="73"/>
      <c r="C27" s="177"/>
      <c r="D27" s="178"/>
      <c r="E27" s="183"/>
      <c r="F27" s="76">
        <f t="shared" si="1"/>
        <v>0</v>
      </c>
    </row>
    <row r="28" spans="2:6" ht="15.75" hidden="1" customHeight="1" x14ac:dyDescent="0.2">
      <c r="B28" s="169"/>
      <c r="C28" s="177"/>
      <c r="D28" s="178"/>
      <c r="E28" s="183"/>
      <c r="F28" s="76">
        <f t="shared" si="1"/>
        <v>0</v>
      </c>
    </row>
    <row r="29" spans="2:6" ht="15.75" hidden="1" customHeight="1" x14ac:dyDescent="0.2">
      <c r="B29" s="73"/>
      <c r="C29" s="177"/>
      <c r="D29" s="178"/>
      <c r="E29" s="183"/>
      <c r="F29" s="76">
        <f t="shared" si="1"/>
        <v>0</v>
      </c>
    </row>
    <row r="30" spans="2:6" ht="15.75" hidden="1" customHeight="1" x14ac:dyDescent="0.2">
      <c r="B30" s="73"/>
      <c r="C30" s="177"/>
      <c r="D30" s="178"/>
      <c r="E30" s="183"/>
      <c r="F30" s="76">
        <f t="shared" si="1"/>
        <v>0</v>
      </c>
    </row>
    <row r="31" spans="2:6" ht="15.75" hidden="1" customHeight="1" x14ac:dyDescent="0.2">
      <c r="B31" s="169">
        <v>13</v>
      </c>
      <c r="C31" s="177"/>
      <c r="D31" s="178"/>
      <c r="E31" s="183"/>
      <c r="F31" s="76">
        <f t="shared" si="1"/>
        <v>0</v>
      </c>
    </row>
    <row r="32" spans="2:6" ht="15.75" hidden="1" customHeight="1" x14ac:dyDescent="0.2">
      <c r="B32" s="73">
        <v>14</v>
      </c>
      <c r="C32" s="177"/>
      <c r="D32" s="178"/>
      <c r="E32" s="183"/>
      <c r="F32" s="76">
        <f t="shared" si="1"/>
        <v>0</v>
      </c>
    </row>
    <row r="33" spans="2:6" ht="15.75" hidden="1" customHeight="1" x14ac:dyDescent="0.2">
      <c r="B33" s="73">
        <v>15</v>
      </c>
      <c r="C33" s="177"/>
      <c r="D33" s="75"/>
      <c r="E33" s="182"/>
      <c r="F33" s="76">
        <f t="shared" si="1"/>
        <v>0</v>
      </c>
    </row>
    <row r="34" spans="2:6" ht="15.75" hidden="1" customHeight="1" x14ac:dyDescent="0.2">
      <c r="B34" s="169">
        <v>16</v>
      </c>
      <c r="C34" s="177"/>
      <c r="D34" s="75"/>
      <c r="E34" s="182"/>
      <c r="F34" s="76">
        <f t="shared" si="1"/>
        <v>0</v>
      </c>
    </row>
    <row r="35" spans="2:6" ht="15.75" hidden="1" customHeight="1" x14ac:dyDescent="0.25">
      <c r="B35" s="73">
        <v>17</v>
      </c>
      <c r="C35" s="74"/>
      <c r="D35" s="75"/>
      <c r="E35" s="182"/>
      <c r="F35" s="76">
        <f t="shared" si="1"/>
        <v>0</v>
      </c>
    </row>
    <row r="36" spans="2:6" ht="15.75" hidden="1" customHeight="1" x14ac:dyDescent="0.25">
      <c r="B36" s="73">
        <v>18</v>
      </c>
      <c r="C36" s="74"/>
      <c r="D36" s="75"/>
      <c r="E36" s="182"/>
      <c r="F36" s="76">
        <f t="shared" si="1"/>
        <v>0</v>
      </c>
    </row>
    <row r="37" spans="2:6" ht="15.75" hidden="1" customHeight="1" x14ac:dyDescent="0.2">
      <c r="B37" s="169">
        <v>19</v>
      </c>
      <c r="C37" s="177"/>
      <c r="D37" s="178"/>
      <c r="E37" s="183"/>
      <c r="F37" s="76">
        <f t="shared" si="1"/>
        <v>0</v>
      </c>
    </row>
    <row r="38" spans="2:6" ht="15.75" hidden="1" customHeight="1" x14ac:dyDescent="0.2">
      <c r="B38" s="73">
        <v>20</v>
      </c>
      <c r="C38" s="177"/>
      <c r="D38" s="178"/>
      <c r="E38" s="183"/>
      <c r="F38" s="76">
        <f t="shared" si="1"/>
        <v>0</v>
      </c>
    </row>
    <row r="39" spans="2:6" ht="15.75" hidden="1" customHeight="1" x14ac:dyDescent="0.2">
      <c r="B39" s="73">
        <v>21</v>
      </c>
      <c r="C39" s="74"/>
      <c r="D39" s="178"/>
      <c r="E39" s="182"/>
      <c r="F39" s="76">
        <f t="shared" si="1"/>
        <v>0</v>
      </c>
    </row>
    <row r="40" spans="2:6" ht="15.75" hidden="1" customHeight="1" x14ac:dyDescent="0.2">
      <c r="B40" s="169">
        <v>22</v>
      </c>
      <c r="C40" s="74"/>
      <c r="D40" s="178"/>
      <c r="E40" s="182"/>
      <c r="F40" s="76">
        <f t="shared" si="1"/>
        <v>0</v>
      </c>
    </row>
    <row r="41" spans="2:6" ht="15.75" hidden="1" customHeight="1" x14ac:dyDescent="0.2">
      <c r="B41" s="73">
        <v>24</v>
      </c>
      <c r="C41" s="177"/>
      <c r="D41" s="75"/>
      <c r="E41" s="182"/>
      <c r="F41" s="76">
        <f t="shared" si="1"/>
        <v>0</v>
      </c>
    </row>
    <row r="42" spans="2:6" ht="15.75" hidden="1" customHeight="1" x14ac:dyDescent="0.2">
      <c r="B42" s="169">
        <v>25</v>
      </c>
      <c r="C42" s="177"/>
      <c r="D42" s="75"/>
      <c r="E42" s="182"/>
      <c r="F42" s="76">
        <f t="shared" si="1"/>
        <v>0</v>
      </c>
    </row>
    <row r="43" spans="2:6" ht="15.75" hidden="1" customHeight="1" x14ac:dyDescent="0.2">
      <c r="B43" s="73">
        <v>26</v>
      </c>
      <c r="C43" s="177"/>
      <c r="D43" s="75"/>
      <c r="E43" s="182"/>
      <c r="F43" s="76">
        <f t="shared" si="1"/>
        <v>0</v>
      </c>
    </row>
    <row r="44" spans="2:6" ht="15.75" hidden="1" customHeight="1" x14ac:dyDescent="0.25">
      <c r="B44" s="73">
        <v>27</v>
      </c>
      <c r="C44" s="74"/>
      <c r="D44" s="75"/>
      <c r="E44" s="182"/>
      <c r="F44" s="76">
        <f t="shared" si="1"/>
        <v>0</v>
      </c>
    </row>
    <row r="45" spans="2:6" ht="15.75" hidden="1" customHeight="1" x14ac:dyDescent="0.25">
      <c r="B45" s="73">
        <v>30</v>
      </c>
      <c r="C45" s="74"/>
      <c r="D45" s="75"/>
      <c r="E45" s="182"/>
      <c r="F45" s="76">
        <f t="shared" si="1"/>
        <v>0</v>
      </c>
    </row>
    <row r="46" spans="2:6" ht="15.75" hidden="1" customHeight="1" x14ac:dyDescent="0.25">
      <c r="B46" s="73">
        <v>31</v>
      </c>
      <c r="C46" s="108"/>
      <c r="D46" s="77"/>
      <c r="E46" s="76"/>
      <c r="F46" s="76">
        <f t="shared" si="1"/>
        <v>0</v>
      </c>
    </row>
    <row r="47" spans="2:6" ht="24.75" hidden="1" customHeight="1" x14ac:dyDescent="0.25">
      <c r="B47" s="73">
        <v>32</v>
      </c>
      <c r="C47" s="108"/>
      <c r="D47" s="77"/>
      <c r="E47" s="76"/>
      <c r="F47" s="76">
        <f t="shared" si="1"/>
        <v>0</v>
      </c>
    </row>
    <row r="48" spans="2:6" ht="15.75" hidden="1" customHeight="1" x14ac:dyDescent="0.25">
      <c r="B48" s="73">
        <v>33</v>
      </c>
      <c r="C48" s="108"/>
      <c r="D48" s="77"/>
      <c r="E48" s="76"/>
      <c r="F48" s="76">
        <f t="shared" si="1"/>
        <v>0</v>
      </c>
    </row>
    <row r="49" spans="2:9" ht="15.75" hidden="1" customHeight="1" x14ac:dyDescent="0.25">
      <c r="B49" s="73">
        <v>34</v>
      </c>
      <c r="C49" s="108"/>
      <c r="D49" s="77"/>
      <c r="E49" s="76"/>
      <c r="F49" s="76">
        <f t="shared" si="1"/>
        <v>0</v>
      </c>
    </row>
    <row r="50" spans="2:9" ht="15.75" hidden="1" customHeight="1" x14ac:dyDescent="0.25">
      <c r="B50" s="73">
        <v>35</v>
      </c>
      <c r="C50" s="108"/>
      <c r="D50" s="77"/>
      <c r="E50" s="76"/>
      <c r="F50" s="76">
        <f t="shared" si="1"/>
        <v>0</v>
      </c>
    </row>
    <row r="51" spans="2:9" ht="15.75" hidden="1" customHeight="1" x14ac:dyDescent="0.25">
      <c r="B51" s="73">
        <v>36</v>
      </c>
      <c r="C51" s="108"/>
      <c r="D51" s="77"/>
      <c r="E51" s="76"/>
      <c r="F51" s="76">
        <f t="shared" si="1"/>
        <v>0</v>
      </c>
    </row>
    <row r="52" spans="2:9" ht="15.75" hidden="1" customHeight="1" x14ac:dyDescent="0.25">
      <c r="B52" s="73">
        <v>37</v>
      </c>
      <c r="C52" s="108"/>
      <c r="D52" s="77"/>
      <c r="E52" s="76"/>
      <c r="F52" s="76">
        <f t="shared" si="1"/>
        <v>0</v>
      </c>
    </row>
    <row r="53" spans="2:9" ht="15.75" hidden="1" customHeight="1" x14ac:dyDescent="0.25">
      <c r="B53" s="73">
        <v>38</v>
      </c>
      <c r="C53" s="108"/>
      <c r="D53" s="77"/>
      <c r="E53" s="76"/>
      <c r="F53" s="76">
        <f t="shared" si="1"/>
        <v>0</v>
      </c>
    </row>
    <row r="54" spans="2:9" ht="15.75" hidden="1" customHeight="1" x14ac:dyDescent="0.25">
      <c r="B54" s="73">
        <v>39</v>
      </c>
      <c r="C54" s="108"/>
      <c r="D54" s="77"/>
      <c r="E54" s="76"/>
      <c r="F54" s="76">
        <f t="shared" si="1"/>
        <v>0</v>
      </c>
    </row>
    <row r="55" spans="2:9" ht="15.75" hidden="1" customHeight="1" x14ac:dyDescent="0.25">
      <c r="B55" s="73">
        <v>40</v>
      </c>
      <c r="C55" s="108"/>
      <c r="D55" s="77"/>
      <c r="E55" s="76"/>
      <c r="F55" s="76">
        <f t="shared" si="1"/>
        <v>0</v>
      </c>
    </row>
    <row r="56" spans="2:9" ht="15.75" hidden="1" customHeight="1" x14ac:dyDescent="0.25">
      <c r="B56" s="73">
        <v>41</v>
      </c>
      <c r="C56" s="108"/>
      <c r="D56" s="77"/>
      <c r="E56" s="76"/>
      <c r="F56" s="76">
        <f t="shared" si="1"/>
        <v>0</v>
      </c>
    </row>
    <row r="57" spans="2:9" ht="15.75" hidden="1" customHeight="1" x14ac:dyDescent="0.25">
      <c r="B57" s="73">
        <v>42</v>
      </c>
      <c r="C57" s="108"/>
      <c r="D57" s="77"/>
      <c r="E57" s="76"/>
      <c r="F57" s="76">
        <f t="shared" si="1"/>
        <v>0</v>
      </c>
    </row>
    <row r="58" spans="2:9" ht="15.75" customHeight="1" x14ac:dyDescent="0.25">
      <c r="B58" s="73">
        <v>18</v>
      </c>
      <c r="C58" s="108" t="s">
        <v>179</v>
      </c>
      <c r="D58" s="77">
        <v>1</v>
      </c>
      <c r="E58" s="76">
        <v>125000</v>
      </c>
      <c r="F58" s="76">
        <f t="shared" si="1"/>
        <v>125000</v>
      </c>
    </row>
    <row r="59" spans="2:9" ht="21" customHeight="1" x14ac:dyDescent="0.25">
      <c r="B59" s="73"/>
      <c r="C59" s="78" t="s">
        <v>130</v>
      </c>
      <c r="D59" s="77"/>
      <c r="E59" s="76"/>
      <c r="F59" s="79">
        <f>SUM(F5:F58)</f>
        <v>267855</v>
      </c>
    </row>
    <row r="60" spans="2:9" ht="21" customHeight="1" x14ac:dyDescent="0.25">
      <c r="B60" s="73"/>
      <c r="C60" s="78" t="s">
        <v>110</v>
      </c>
      <c r="D60" s="77"/>
      <c r="E60" s="76"/>
      <c r="F60" s="180">
        <f>F59/9</f>
        <v>29761.666666666668</v>
      </c>
    </row>
    <row r="62" spans="2:9" x14ac:dyDescent="0.25">
      <c r="B62" s="208"/>
      <c r="C62" s="208"/>
      <c r="D62" s="110"/>
      <c r="E62" s="110"/>
      <c r="F62" s="110"/>
      <c r="G62" s="110"/>
      <c r="H62" s="110"/>
      <c r="I62" s="110"/>
    </row>
    <row r="65" spans="2:2" x14ac:dyDescent="0.25">
      <c r="B65" s="80"/>
    </row>
  </sheetData>
  <mergeCells count="4">
    <mergeCell ref="C1:F1"/>
    <mergeCell ref="C2:F2"/>
    <mergeCell ref="C3:F3"/>
    <mergeCell ref="B62:C6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E18" sqref="E18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ht="56.25" customHeight="1" x14ac:dyDescent="0.3">
      <c r="B4" s="209" t="s">
        <v>39</v>
      </c>
      <c r="C4" s="210"/>
      <c r="D4" s="4"/>
      <c r="E4" s="35"/>
      <c r="F4" s="212" t="s">
        <v>184</v>
      </c>
      <c r="G4" s="212"/>
      <c r="H4" s="36"/>
    </row>
    <row r="5" spans="1:8" x14ac:dyDescent="0.3">
      <c r="B5" s="211" t="s">
        <v>91</v>
      </c>
      <c r="C5" s="211"/>
      <c r="D5" s="4"/>
      <c r="E5" s="35"/>
      <c r="F5" s="35"/>
      <c r="G5" s="35"/>
      <c r="H5" s="36"/>
    </row>
    <row r="6" spans="1:8" x14ac:dyDescent="0.3">
      <c r="B6" s="209" t="str">
        <f>Калькуляция!C9</f>
        <v>"Занимательная грамматика"</v>
      </c>
      <c r="C6" s="209"/>
      <c r="D6" s="4"/>
      <c r="E6" s="35"/>
      <c r="F6" s="35"/>
      <c r="G6" s="35"/>
      <c r="H6" s="36"/>
    </row>
    <row r="7" spans="1:8" ht="38.25" customHeight="1" x14ac:dyDescent="0.3">
      <c r="B7" s="212" t="s">
        <v>183</v>
      </c>
      <c r="C7" s="212"/>
      <c r="D7" s="4"/>
      <c r="E7" s="35"/>
      <c r="F7" s="35"/>
      <c r="G7" s="35"/>
      <c r="H7" s="36"/>
    </row>
    <row r="8" spans="1:8" x14ac:dyDescent="0.3">
      <c r="B8" s="211" t="s">
        <v>185</v>
      </c>
      <c r="C8" s="211"/>
      <c r="D8" s="4"/>
      <c r="E8" s="35"/>
      <c r="F8" s="35"/>
      <c r="G8" s="35"/>
      <c r="H8" s="36"/>
    </row>
    <row r="9" spans="1:8" x14ac:dyDescent="0.3">
      <c r="B9" s="211"/>
      <c r="C9" s="211"/>
      <c r="D9" s="4"/>
      <c r="E9" s="35"/>
      <c r="F9" s="35"/>
      <c r="G9" s="35"/>
      <c r="H9" s="36"/>
    </row>
    <row r="10" spans="1:8" x14ac:dyDescent="0.3">
      <c r="A10" s="7"/>
      <c r="B10" s="211" t="s">
        <v>150</v>
      </c>
      <c r="C10" s="211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7"/>
      <c r="B12" s="217"/>
      <c r="D12" s="4"/>
      <c r="G12" s="37" t="s">
        <v>96</v>
      </c>
      <c r="H12" s="4"/>
    </row>
    <row r="13" spans="1:8" ht="38.25" customHeight="1" x14ac:dyDescent="0.3">
      <c r="A13" s="218" t="s">
        <v>40</v>
      </c>
      <c r="B13" s="218" t="s">
        <v>41</v>
      </c>
      <c r="C13" s="218" t="s">
        <v>92</v>
      </c>
      <c r="D13" s="219" t="s">
        <v>42</v>
      </c>
      <c r="E13" s="213" t="s">
        <v>95</v>
      </c>
      <c r="F13" s="214"/>
      <c r="G13" s="215"/>
      <c r="H13" s="3"/>
    </row>
    <row r="14" spans="1:8" ht="54.75" customHeight="1" x14ac:dyDescent="0.3">
      <c r="A14" s="218"/>
      <c r="B14" s="218"/>
      <c r="C14" s="218"/>
      <c r="D14" s="219"/>
      <c r="E14" s="185" t="s">
        <v>186</v>
      </c>
      <c r="F14" s="23" t="s">
        <v>43</v>
      </c>
      <c r="G14" s="185" t="s">
        <v>186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489.84400263384066</v>
      </c>
      <c r="F17" s="14"/>
      <c r="G17" s="14">
        <f>E17+F17</f>
        <v>489.84400263384066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489.84400263384066</v>
      </c>
      <c r="F18" s="14"/>
      <c r="G18" s="10">
        <f t="shared" ref="G18:G24" si="0">E18+F18</f>
        <v>489.84400263384066</v>
      </c>
    </row>
    <row r="19" spans="1:8" ht="39.75" customHeight="1" x14ac:dyDescent="0.3">
      <c r="A19" s="38"/>
      <c r="B19" s="8" t="s">
        <v>180</v>
      </c>
      <c r="C19" s="23">
        <v>130</v>
      </c>
      <c r="D19" s="9" t="s">
        <v>93</v>
      </c>
      <c r="E19" s="17">
        <f>E22+E23+E24</f>
        <v>489.84400263384066</v>
      </c>
      <c r="F19" s="10"/>
      <c r="G19" s="10">
        <f t="shared" si="0"/>
        <v>489.84400263384066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489.84400263384066</v>
      </c>
      <c r="F21" s="14"/>
      <c r="G21" s="14">
        <f t="shared" si="0"/>
        <v>489.84400263384066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5.5199232</v>
      </c>
      <c r="F22" s="18"/>
      <c r="G22" s="10">
        <f t="shared" si="0"/>
        <v>5.5199232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318.88500000000005</v>
      </c>
      <c r="F24" s="10"/>
      <c r="G24" s="10">
        <f t="shared" si="0"/>
        <v>318.88500000000005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20"/>
      <c r="C27" s="220"/>
      <c r="D27" s="220"/>
      <c r="E27" s="220"/>
      <c r="F27" s="220"/>
    </row>
    <row r="28" spans="1:8" ht="22.9" customHeight="1" x14ac:dyDescent="0.3">
      <c r="B28" s="216"/>
      <c r="C28" s="216"/>
      <c r="D28" s="216"/>
      <c r="E28" s="216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6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D7" sqref="D7:E7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34" t="s">
        <v>182</v>
      </c>
      <c r="B1" s="234"/>
      <c r="C1" s="234"/>
      <c r="D1" s="234"/>
      <c r="E1" s="234"/>
      <c r="F1" s="234"/>
      <c r="G1" s="234"/>
      <c r="H1" s="234"/>
      <c r="I1" s="234"/>
      <c r="J1" s="231"/>
      <c r="K1" s="231"/>
      <c r="L1" s="104"/>
    </row>
    <row r="2" spans="1:13" ht="15.75" customHeight="1" x14ac:dyDescent="0.25">
      <c r="A2" s="235" t="s">
        <v>60</v>
      </c>
      <c r="B2" s="235"/>
      <c r="C2" s="235"/>
      <c r="D2" s="235"/>
      <c r="E2" s="235"/>
      <c r="F2" s="235"/>
      <c r="G2" s="235"/>
      <c r="H2" s="235"/>
      <c r="I2" s="235"/>
      <c r="J2" s="232" t="s">
        <v>58</v>
      </c>
      <c r="K2" s="232"/>
      <c r="L2" s="105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25" t="s">
        <v>132</v>
      </c>
      <c r="B4" s="225"/>
      <c r="C4" s="225"/>
      <c r="D4" s="225"/>
      <c r="E4" s="228" t="str">
        <f>Калькуляция!C9</f>
        <v>"Занимательная грамматика"</v>
      </c>
      <c r="F4" s="228"/>
      <c r="G4" s="109"/>
      <c r="H4" s="109"/>
      <c r="I4" s="109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36" t="s">
        <v>61</v>
      </c>
      <c r="E6" s="237"/>
      <c r="F6" s="238" t="s">
        <v>62</v>
      </c>
      <c r="G6" s="239"/>
      <c r="H6" s="240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41">
        <v>1</v>
      </c>
      <c r="E7" s="242"/>
      <c r="F7" s="243">
        <v>45874</v>
      </c>
      <c r="G7" s="244"/>
      <c r="H7" s="245"/>
      <c r="J7" s="106"/>
      <c r="K7" s="90" t="s">
        <v>63</v>
      </c>
      <c r="L7" s="51"/>
    </row>
    <row r="8" spans="1:13" x14ac:dyDescent="0.25">
      <c r="J8" s="106"/>
      <c r="K8" s="89" t="s">
        <v>65</v>
      </c>
      <c r="L8" s="51"/>
    </row>
    <row r="9" spans="1:13" x14ac:dyDescent="0.25">
      <c r="B9" s="56" t="s">
        <v>67</v>
      </c>
      <c r="C9" s="57" t="s">
        <v>187</v>
      </c>
      <c r="E9" s="43"/>
      <c r="J9" s="107"/>
      <c r="K9" s="90" t="s">
        <v>188</v>
      </c>
      <c r="L9" s="51"/>
    </row>
    <row r="10" spans="1:13" x14ac:dyDescent="0.25">
      <c r="J10" s="106"/>
      <c r="K10" s="52"/>
      <c r="L10" s="43"/>
    </row>
    <row r="11" spans="1:13" x14ac:dyDescent="0.25">
      <c r="I11" s="88" t="s">
        <v>66</v>
      </c>
      <c r="J11" s="41">
        <f>C28</f>
        <v>3</v>
      </c>
      <c r="K11" s="43" t="s">
        <v>152</v>
      </c>
      <c r="L11" s="106"/>
    </row>
    <row r="12" spans="1:13" ht="19.5" customHeight="1" x14ac:dyDescent="0.25">
      <c r="I12" s="233" t="s">
        <v>142</v>
      </c>
      <c r="J12" s="233"/>
      <c r="K12" s="233"/>
      <c r="L12" s="106"/>
      <c r="M12" s="111">
        <f>Калькуляция!H56</f>
        <v>18382.119937093397</v>
      </c>
    </row>
    <row r="13" spans="1:13" ht="19.5" customHeight="1" x14ac:dyDescent="0.25">
      <c r="I13" s="170"/>
      <c r="J13" s="246">
        <f>K31</f>
        <v>18382.119937093397</v>
      </c>
      <c r="K13" s="233"/>
      <c r="L13" s="106"/>
      <c r="M13" s="111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31" t="s">
        <v>151</v>
      </c>
      <c r="J14" s="231"/>
      <c r="K14" s="231"/>
      <c r="L14" s="107"/>
    </row>
    <row r="15" spans="1:13" x14ac:dyDescent="0.25">
      <c r="A15" s="43"/>
      <c r="F15" s="43"/>
      <c r="G15" s="43"/>
      <c r="H15" s="43"/>
      <c r="L15" s="106"/>
    </row>
    <row r="16" spans="1:13" ht="15.75" customHeight="1" x14ac:dyDescent="0.25">
      <c r="A16" s="227" t="s">
        <v>1</v>
      </c>
      <c r="B16" s="227" t="s">
        <v>68</v>
      </c>
      <c r="C16" s="227" t="s">
        <v>69</v>
      </c>
      <c r="D16" s="227" t="s">
        <v>102</v>
      </c>
      <c r="E16" s="227" t="s">
        <v>70</v>
      </c>
      <c r="F16" s="221" t="s">
        <v>71</v>
      </c>
      <c r="G16" s="221"/>
      <c r="H16" s="221"/>
      <c r="I16" s="221" t="s">
        <v>72</v>
      </c>
      <c r="J16" s="221"/>
      <c r="K16" s="222" t="s">
        <v>129</v>
      </c>
    </row>
    <row r="17" spans="1:17" ht="47.25" x14ac:dyDescent="0.25">
      <c r="A17" s="227"/>
      <c r="B17" s="227"/>
      <c r="C17" s="227"/>
      <c r="D17" s="227"/>
      <c r="E17" s="227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23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30" t="s">
        <v>74</v>
      </c>
      <c r="B19" s="230"/>
      <c r="C19" s="230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2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30" t="s">
        <v>76</v>
      </c>
      <c r="B22" s="230"/>
      <c r="C22" s="230"/>
      <c r="D22" s="59"/>
      <c r="E22" s="123"/>
      <c r="F22" s="91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2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30" t="s">
        <v>77</v>
      </c>
      <c r="B25" s="230"/>
      <c r="C25" s="230"/>
      <c r="D25" s="59"/>
      <c r="E25" s="59"/>
      <c r="F25" s="91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2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7" t="s">
        <v>97</v>
      </c>
      <c r="C28" s="98">
        <f>C21+C24+C27</f>
        <v>3</v>
      </c>
      <c r="D28" s="98">
        <f>D21+D24+D27</f>
        <v>4101.5913590136806</v>
      </c>
      <c r="E28" s="98">
        <f>E21+E24+E27</f>
        <v>4101.5913590136806</v>
      </c>
      <c r="F28" s="98">
        <f>F21+F24+F27</f>
        <v>18</v>
      </c>
      <c r="G28" s="98">
        <f t="shared" ref="G28:H28" si="2">G21+G24+G27</f>
        <v>48.6</v>
      </c>
      <c r="H28" s="98">
        <f t="shared" si="2"/>
        <v>0</v>
      </c>
      <c r="I28" s="98">
        <f>I21+I24+I27</f>
        <v>7700.9300113503959</v>
      </c>
      <c r="J28" s="98">
        <f>J21+J24+J27</f>
        <v>6417.4416761253306</v>
      </c>
      <c r="K28" s="98">
        <f>K21+K24+K27</f>
        <v>14118.371687475727</v>
      </c>
      <c r="L28" s="22"/>
      <c r="M28" s="22"/>
      <c r="N28" s="22"/>
      <c r="O28" s="22"/>
      <c r="P28" s="22"/>
      <c r="Q28" s="22"/>
    </row>
    <row r="29" spans="1:17" s="96" customFormat="1" ht="20.25" customHeight="1" x14ac:dyDescent="0.25">
      <c r="A29" s="52"/>
      <c r="C29" s="99"/>
      <c r="D29" s="99"/>
      <c r="E29" s="99"/>
      <c r="F29" s="99"/>
      <c r="G29" s="99"/>
      <c r="H29" s="99"/>
      <c r="J29" s="93" t="s">
        <v>127</v>
      </c>
      <c r="K29" s="102">
        <f>K21+K24+K27</f>
        <v>14118.371687475727</v>
      </c>
      <c r="L29" s="94"/>
      <c r="M29" s="94"/>
      <c r="N29" s="94"/>
      <c r="O29" s="94"/>
      <c r="P29" s="94"/>
      <c r="Q29" s="95"/>
    </row>
    <row r="30" spans="1:17" ht="20.25" customHeight="1" x14ac:dyDescent="0.25">
      <c r="A30" s="51"/>
      <c r="C30" s="120"/>
      <c r="D30" s="100"/>
      <c r="E30" s="100"/>
      <c r="F30" s="101"/>
      <c r="G30" s="226"/>
      <c r="H30" s="226"/>
      <c r="J30" s="93" t="s">
        <v>126</v>
      </c>
      <c r="K30" s="102">
        <f>K29*0.302</f>
        <v>4263.748249617669</v>
      </c>
      <c r="L30" s="51"/>
    </row>
    <row r="31" spans="1:17" ht="20.25" customHeight="1" x14ac:dyDescent="0.25">
      <c r="A31" s="43"/>
      <c r="B31" s="66"/>
      <c r="C31" s="224"/>
      <c r="D31" s="224"/>
      <c r="E31" s="224"/>
      <c r="F31" s="49"/>
      <c r="G31" s="224"/>
      <c r="H31" s="224"/>
      <c r="I31" s="45"/>
      <c r="J31" s="93" t="s">
        <v>128</v>
      </c>
      <c r="K31" s="103">
        <f>K29+K30</f>
        <v>18382.119937093397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29"/>
      <c r="D33" s="229"/>
      <c r="E33" s="229"/>
      <c r="F33" s="67"/>
      <c r="G33" s="229"/>
      <c r="H33" s="229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C7" sqref="C7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5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6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2">
        <f>C14/C15</f>
        <v>34.722222222222221</v>
      </c>
    </row>
    <row r="14" spans="2:4" x14ac:dyDescent="0.25">
      <c r="B14" s="27" t="s">
        <v>111</v>
      </c>
      <c r="C14" s="83">
        <v>250</v>
      </c>
    </row>
    <row r="15" spans="2:4" x14ac:dyDescent="0.25">
      <c r="B15" s="29" t="s">
        <v>88</v>
      </c>
      <c r="C15" s="84">
        <v>7.2</v>
      </c>
    </row>
  </sheetData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1" t="s">
        <v>190</v>
      </c>
      <c r="B1" s="252"/>
      <c r="C1" s="253"/>
    </row>
    <row r="2" spans="1:3" ht="15" customHeight="1" x14ac:dyDescent="0.25">
      <c r="A2" s="254"/>
      <c r="B2" s="255" t="s">
        <v>191</v>
      </c>
      <c r="C2" s="256"/>
    </row>
    <row r="3" spans="1:3" ht="15" customHeight="1" x14ac:dyDescent="0.25">
      <c r="A3" s="254"/>
      <c r="B3" s="255" t="s">
        <v>192</v>
      </c>
      <c r="C3" s="256"/>
    </row>
    <row r="4" spans="1:3" ht="15" customHeight="1" x14ac:dyDescent="0.25">
      <c r="A4" s="257" t="s">
        <v>193</v>
      </c>
      <c r="B4" s="258"/>
      <c r="C4" s="259"/>
    </row>
    <row r="5" spans="1:3" ht="15" customHeight="1" x14ac:dyDescent="0.25">
      <c r="A5" s="249" t="s">
        <v>194</v>
      </c>
      <c r="B5" s="250"/>
      <c r="C5" s="186" t="s">
        <v>195</v>
      </c>
    </row>
    <row r="6" spans="1:3" ht="240" x14ac:dyDescent="0.25">
      <c r="A6" s="247" t="s">
        <v>196</v>
      </c>
      <c r="B6" s="248"/>
      <c r="C6" s="186" t="s">
        <v>197</v>
      </c>
    </row>
    <row r="7" spans="1:3" ht="75" x14ac:dyDescent="0.25">
      <c r="A7" s="247" t="s">
        <v>198</v>
      </c>
      <c r="B7" s="248"/>
      <c r="C7" s="186" t="s">
        <v>199</v>
      </c>
    </row>
    <row r="8" spans="1:3" ht="15" customHeight="1" x14ac:dyDescent="0.25">
      <c r="A8" s="249" t="s">
        <v>200</v>
      </c>
      <c r="B8" s="250"/>
      <c r="C8" s="186" t="s">
        <v>201</v>
      </c>
    </row>
    <row r="9" spans="1:3" ht="15" customHeight="1" x14ac:dyDescent="0.25">
      <c r="A9" s="249" t="s">
        <v>202</v>
      </c>
      <c r="B9" s="250"/>
      <c r="C9" s="186" t="s">
        <v>203</v>
      </c>
    </row>
    <row r="10" spans="1:3" ht="15" customHeight="1" x14ac:dyDescent="0.25">
      <c r="A10" s="249" t="s">
        <v>204</v>
      </c>
      <c r="B10" s="250"/>
      <c r="C10" s="186" t="s">
        <v>205</v>
      </c>
    </row>
    <row r="11" spans="1:3" ht="15" customHeight="1" x14ac:dyDescent="0.25">
      <c r="A11" s="249" t="s">
        <v>206</v>
      </c>
      <c r="B11" s="250"/>
      <c r="C11" s="186"/>
    </row>
    <row r="12" spans="1:3" ht="15.75" thickBot="1" x14ac:dyDescent="0.3">
      <c r="A12" s="187"/>
      <c r="B12" s="188"/>
      <c r="C12" s="189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2025-09-23T22:56:05Z</dcterms:modified>
</cp:coreProperties>
</file>